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corp.justice.govt.nz\Private\Wellington Justice Centre\JUST15\BLACKHO\Documents\"/>
    </mc:Choice>
  </mc:AlternateContent>
  <xr:revisionPtr revIDLastSave="0" documentId="8_{D27183C0-F527-4A32-B9D2-8ACCB13BF62F}" xr6:coauthVersionLast="47" xr6:coauthVersionMax="47" xr10:uidLastSave="{00000000-0000-0000-0000-000000000000}"/>
  <bookViews>
    <workbookView xWindow="-110" yWindow="-110" windowWidth="19420" windowHeight="1150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1" l="1"/>
  <c r="B29" i="1"/>
  <c r="C51" i="1" l="1"/>
  <c r="D25" i="4"/>
  <c r="C21" i="3"/>
  <c r="C25" i="2"/>
  <c r="C65"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1" i="3" s="1"/>
  <c r="F57" i="13"/>
  <c r="D65" i="1" s="1"/>
  <c r="F56" i="13"/>
  <c r="D51" i="1" s="1"/>
  <c r="F55" i="13"/>
  <c r="D22" i="1" s="1"/>
  <c r="C13" i="13"/>
  <c r="C12" i="13"/>
  <c r="C11" i="13"/>
  <c r="C16" i="13" l="1"/>
  <c r="C17" i="13"/>
  <c r="B5" i="4" l="1"/>
  <c r="B4" i="4"/>
  <c r="B5" i="3"/>
  <c r="B4" i="3"/>
  <c r="B5" i="2"/>
  <c r="B4" i="2"/>
  <c r="B5" i="1"/>
  <c r="B4" i="1"/>
  <c r="C15" i="13" l="1"/>
  <c r="F12" i="13" l="1"/>
  <c r="C25" i="4"/>
  <c r="F11" i="13" s="1"/>
  <c r="F13" i="13" l="1"/>
  <c r="B65" i="1"/>
  <c r="B17" i="13" s="1"/>
  <c r="B51" i="1"/>
  <c r="B16" i="13" s="1"/>
  <c r="B22" i="1"/>
  <c r="B15" i="13" s="1"/>
  <c r="B21" i="3" l="1"/>
  <c r="B13" i="13" s="1"/>
  <c r="B25" i="2"/>
  <c r="B12" i="13" s="1"/>
  <c r="B11" i="13" l="1"/>
  <c r="B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4"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<sst xmlns="http://schemas.openxmlformats.org/spreadsheetml/2006/main" count="315" uniqueCount="202">
  <si>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</si>
  <si>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</si>
  <si>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</si>
  <si>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</si>
  <si>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</si>
  <si>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</si>
  <si>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</si>
  <si>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</si>
  <si>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</si>
  <si>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</si>
  <si>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</si>
  <si>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</si>
  <si>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</si>
  <si>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</si>
  <si>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</si>
  <si>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</si>
  <si>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</si>
  <si>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</si>
  <si>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</si>
  <si>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</si>
  <si>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</si>
  <si>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</si>
  <si>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</si>
  <si>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</si>
  <si>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</si>
  <si>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</si>
  <si>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</si>
  <si>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</si>
  <si>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</si>
  <si>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</si>
  <si>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</si>
  <si>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</si>
  <si>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</si>
  <si>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</si>
  <si>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</si>
  <si>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</si>
  <si>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</si>
  <si>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</si>
  <si>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</si>
  <si>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</si>
  <si>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</si>
  <si>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</si>
  <si>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</si>
  <si>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</si>
  <si>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</si>
  <si>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</si>
  <si>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</si>
  <si>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</si>
  <si>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</si>
  <si>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</si>
  <si>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</si>
  <si>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</si>
  <si>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</si>
  <si>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</si>
  <si>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</si>
  <si>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</si>
  <si>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</si>
  <si>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</si>
  <si>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</si>
  <si>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</si>
  <si>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</si>
  <si>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</si>
  <si>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</si>
  <si>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</si>
  <si>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</si>
  <si>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</si>
  <si>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</si>
  <si>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</si>
  <si>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</si>
  <si>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</si>
  <si>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</si>
  <si>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</si>
  <si>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</si>
  <si>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</si>
  <si>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</si>
  <si>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</si>
  <si>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</si>
  <si>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</si>
  <si>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</si>
  <si>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</si>
  <si>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</si>
  <si>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</si>
  <si>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</si>
  <si>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</si>
  <si>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</si>
  <si>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</si>
  <si>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</si>
  <si>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</si>
  <si>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</si>
  <si>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</si>
  <si>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</si>
  <si>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</si>
  <si>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</si>
  <si>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</si>
  <si>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</si>
  <si>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</si>
  <si>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</si>
  <si>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</si>
  <si>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</si>
  <si>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</si>
  <si>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</si>
  <si>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</si>
  <si>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</si>
  <si>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</si>
  <si>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</si>
  <si>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</si>
  <si>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</si>
  <si>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</si>
  <si>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</si>
  <si>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</si>
  <si>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</si>
  <si>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</si>
  <si>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</si>
  <si>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</si>
  <si>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</si>
  <si>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</si>
  <si>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</si>
  <si>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</si>
  <si>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</si>
  <si>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</si>
  <si>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</si>
  <si>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</si>
  <si>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</si>
  <si>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</si>
  <si>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</si>
  <si>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</si>
  <si>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</si>
  <si>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</si>
  <si>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</si>
  <si>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</si>
  <si>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</si>
  <si>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</si>
  <si>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</si>
  <si>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</si>
  <si>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</si>
  <si>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</si>
  <si>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</si>
  <si>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</si>
  <si>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</si>
  <si>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</si>
  <si>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</si>
  <si>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</si>
  <si>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</si>
  <si>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</si>
  <si>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</si>
  <si>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</si>
  <si>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</si>
  <si>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</si>
  <si>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</si>
  <si>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</si>
  <si>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</si>
  <si>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</si>
  <si>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</si>
  <si>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</si>
  <si>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</si>
  <si>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</si>
  <si>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</si>
  <si>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</si>
  <si>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</si>
  <si>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</si>
  <si>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</si>
  <si>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</si>
  <si>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</si>
  <si>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</si>
  <si>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</si>
  <si>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</si>
  <si>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</si>
  <si>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</si>
  <si>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</si>
  <si>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</si>
  <si>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</si>
  <si>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Emma Powell</t>
  </si>
  <si>
    <t>Airfares</t>
  </si>
  <si>
    <t>Taxi fares</t>
  </si>
  <si>
    <t>Wellington</t>
  </si>
  <si>
    <t>Phone charges and Laptop data charges</t>
  </si>
  <si>
    <t>Car Hire</t>
  </si>
  <si>
    <t>AUCKLAND</t>
  </si>
  <si>
    <t>CHRISTCHURCH</t>
  </si>
  <si>
    <t>Christchurch</t>
  </si>
  <si>
    <t>Andy Fulbrook - CFO Ministry of Justice</t>
  </si>
  <si>
    <t>Te Puna Aonui</t>
  </si>
  <si>
    <t>Hamilton</t>
  </si>
  <si>
    <t>Auckland</t>
  </si>
  <si>
    <t>Sydney</t>
  </si>
  <si>
    <t>Gisborne</t>
  </si>
  <si>
    <t>Hotel</t>
  </si>
  <si>
    <t>Ethnic Comms network hui</t>
  </si>
  <si>
    <t>Minister visit to Tairawhiti</t>
  </si>
  <si>
    <t>Meeting with Te Pukotahitanga</t>
  </si>
  <si>
    <t>14 September 2023 to 16 September 2023</t>
  </si>
  <si>
    <t>Credit Card Fees</t>
  </si>
  <si>
    <t>Other</t>
  </si>
  <si>
    <t>Spark - To stay connected with stakeholders and staff.</t>
  </si>
  <si>
    <t>No hospitality to disclose during the period 1 June 2023 - 30 June 2024</t>
  </si>
  <si>
    <t>No Gifts &amp; Benefits to disclose during the period 1 June 2023 - 30 June 2024</t>
  </si>
  <si>
    <t>1 Jul 2023 - 30 June 2024</t>
  </si>
  <si>
    <t>Attending Pacific Fono - Pacific Practitioners' Forum</t>
  </si>
  <si>
    <t>Attend the Domestic, Family and Sexual Violence Commission Round Table Hui</t>
  </si>
  <si>
    <t>Attend the Domestic, Family and Sexual Violence Commission Round Table Hui - The Strand Hotel</t>
  </si>
  <si>
    <t>Trip to Manukau with Minister and Chief Victims Advisor to visit three pilots under the Better Outcomes for Victims Work Programme</t>
  </si>
  <si>
    <t>Accompany Minister to visit Canterbury ISR on 15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</si>
</sst>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8">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167" fontId="15" fillId="10" borderId="3" xfId="0" applyNumberFormat="1"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0" xfId="0" applyAlignment="1" applyProtection="1">
      <alignment vertical="center" wrapText="1"/>
      <protection locked="0"/>
    </xf>
    <xf numFmtId="0" fontId="40" fillId="10"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14" sqref="A14"/>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11" sqref="B11"/>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0" t="s">
        <v>51</v>
      </c>
      <c r="B1" s="140"/>
      <c r="C1" s="140"/>
      <c r="D1" s="140"/>
      <c r="E1" s="140"/>
      <c r="F1" s="140"/>
      <c r="G1" s="17"/>
      <c r="H1" s="17"/>
      <c r="I1" s="17"/>
      <c r="J1" s="17"/>
      <c r="K1" s="17"/>
    </row>
    <row r="2" spans="1:11" ht="21" customHeight="1" x14ac:dyDescent="0.2">
      <c r="A2" s="3" t="s">
        <v>52</v>
      </c>
      <c r="B2" s="141" t="s">
        <v>181</v>
      </c>
      <c r="C2" s="141"/>
      <c r="D2" s="141"/>
      <c r="E2" s="141"/>
      <c r="F2" s="141"/>
      <c r="G2" s="17"/>
      <c r="H2" s="17"/>
      <c r="I2" s="17"/>
      <c r="J2" s="17"/>
      <c r="K2" s="17"/>
    </row>
    <row r="3" spans="1:11" ht="15.75" x14ac:dyDescent="0.2">
      <c r="A3" s="3" t="s">
        <v>53</v>
      </c>
      <c r="B3" s="141" t="s">
        <v>171</v>
      </c>
      <c r="C3" s="141"/>
      <c r="D3" s="141"/>
      <c r="E3" s="141"/>
      <c r="F3" s="141"/>
      <c r="G3" s="17"/>
      <c r="H3" s="17"/>
      <c r="I3" s="17"/>
      <c r="J3" s="17"/>
      <c r="K3" s="17"/>
    </row>
    <row r="4" spans="1:11" ht="21" customHeight="1" x14ac:dyDescent="0.2">
      <c r="A4" s="3" t="s">
        <v>54</v>
      </c>
      <c r="B4" s="142">
        <v>45108</v>
      </c>
      <c r="C4" s="142"/>
      <c r="D4" s="142"/>
      <c r="E4" s="142"/>
      <c r="F4" s="142"/>
      <c r="G4" s="17"/>
      <c r="H4" s="17"/>
      <c r="I4" s="17"/>
      <c r="J4" s="17"/>
      <c r="K4" s="17"/>
    </row>
    <row r="5" spans="1:11" ht="21" customHeight="1" x14ac:dyDescent="0.2">
      <c r="A5" s="3" t="s">
        <v>55</v>
      </c>
      <c r="B5" s="142">
        <v>45473</v>
      </c>
      <c r="C5" s="142"/>
      <c r="D5" s="142"/>
      <c r="E5" s="142"/>
      <c r="F5" s="142"/>
      <c r="G5" s="17"/>
      <c r="H5" s="17"/>
      <c r="I5" s="17"/>
      <c r="J5" s="17"/>
      <c r="K5" s="17"/>
    </row>
    <row r="6" spans="1:11" ht="21" customHeight="1" x14ac:dyDescent="0.2">
      <c r="A6" s="3" t="s">
        <v>56</v>
      </c>
      <c r="B6" s="139" t="str">
        <f>IF(AND(Travel!B7&lt;&gt;A30,Hospitality!B7&lt;&gt;A30,'All other expenses'!B7&lt;&gt;A30,'Gifts and benefits'!B7&lt;&gt;A30),A31,IF(AND(Travel!B7=A30,Hospitality!B7=A30,'All other expenses'!B7=A30,'Gifts and benefits'!B7=A30),A33,A32))</f>
        <v>Data and totals checked on all sheets</v>
      </c>
      <c r="C6" s="139"/>
      <c r="D6" s="139"/>
      <c r="E6" s="139"/>
      <c r="F6" s="139"/>
      <c r="G6" s="23"/>
      <c r="H6" s="17"/>
      <c r="I6" s="17"/>
      <c r="J6" s="17"/>
      <c r="K6" s="17"/>
    </row>
    <row r="7" spans="1:11" ht="31.5" x14ac:dyDescent="0.2">
      <c r="A7" s="3" t="s">
        <v>57</v>
      </c>
      <c r="B7" s="138" t="s">
        <v>90</v>
      </c>
      <c r="C7" s="138"/>
      <c r="D7" s="138"/>
      <c r="E7" s="138"/>
      <c r="F7" s="138"/>
      <c r="G7" s="23"/>
      <c r="H7" s="17"/>
      <c r="I7" s="17"/>
      <c r="J7" s="17"/>
      <c r="K7" s="17"/>
    </row>
    <row r="8" spans="1:11" ht="25.5" customHeight="1" x14ac:dyDescent="0.2">
      <c r="A8" s="3" t="s">
        <v>59</v>
      </c>
      <c r="B8" s="138" t="s">
        <v>180</v>
      </c>
      <c r="C8" s="138"/>
      <c r="D8" s="138"/>
      <c r="E8" s="138"/>
      <c r="F8" s="138"/>
      <c r="G8" s="23"/>
      <c r="H8" s="17"/>
      <c r="I8" s="17"/>
      <c r="J8" s="17"/>
      <c r="K8" s="17"/>
    </row>
    <row r="9" spans="1:11" ht="66.75" customHeight="1" x14ac:dyDescent="0.2">
      <c r="A9" s="137" t="s">
        <v>61</v>
      </c>
      <c r="B9" s="137"/>
      <c r="C9" s="137"/>
      <c r="D9" s="137"/>
      <c r="E9" s="137"/>
      <c r="F9" s="137"/>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5143.3100000000004</v>
      </c>
      <c r="C11" s="66" t="str">
        <f>IF(Travel!B6="",A34,Travel!B6)</f>
        <v>Figures exclude GST</v>
      </c>
      <c r="D11" s="6"/>
      <c r="E11" s="8" t="s">
        <v>67</v>
      </c>
      <c r="F11" s="33">
        <f>'Gifts and benefits'!C25</f>
        <v>0</v>
      </c>
      <c r="G11" s="29"/>
      <c r="H11" s="29"/>
      <c r="I11" s="29"/>
      <c r="J11" s="29"/>
      <c r="K11" s="29"/>
    </row>
    <row r="12" spans="1:11" ht="27.75" customHeight="1" x14ac:dyDescent="0.2">
      <c r="A12" s="8" t="s">
        <v>24</v>
      </c>
      <c r="B12" s="59">
        <f>Hospitality!B25</f>
        <v>0</v>
      </c>
      <c r="C12" s="66" t="str">
        <f>IF(Hospitality!B6="",A34,Hospitality!B6)</f>
        <v>Figures exclude GST</v>
      </c>
      <c r="D12" s="6"/>
      <c r="E12" s="8" t="s">
        <v>68</v>
      </c>
      <c r="F12" s="33">
        <f>'Gifts and benefits'!C26</f>
        <v>0</v>
      </c>
      <c r="G12" s="29"/>
      <c r="H12" s="29"/>
      <c r="I12" s="29"/>
      <c r="J12" s="29"/>
      <c r="K12" s="29"/>
    </row>
    <row r="13" spans="1:11" ht="27.75" customHeight="1" x14ac:dyDescent="0.2">
      <c r="A13" s="8" t="s">
        <v>69</v>
      </c>
      <c r="B13" s="59">
        <f>'All other expenses'!B21</f>
        <v>301.10999999999996</v>
      </c>
      <c r="C13" s="66" t="str">
        <f>IF('All other expenses'!B6="",A34,'All other expenses'!B6)</f>
        <v>Figures exclude GST</v>
      </c>
      <c r="D13" s="6"/>
      <c r="E13" s="8" t="s">
        <v>70</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Travel!B22</f>
        <v>1389.79</v>
      </c>
      <c r="C15" s="68" t="str">
        <f>C11</f>
        <v>Figures exclude GST</v>
      </c>
      <c r="D15" s="6"/>
      <c r="E15" s="6"/>
      <c r="F15" s="35"/>
      <c r="G15" s="17"/>
      <c r="H15" s="17"/>
      <c r="I15" s="17"/>
      <c r="J15" s="17"/>
      <c r="K15" s="17"/>
    </row>
    <row r="16" spans="1:11" ht="27.75" customHeight="1" x14ac:dyDescent="0.2">
      <c r="A16" s="9" t="s">
        <v>72</v>
      </c>
      <c r="B16" s="61">
        <f>Travel!B51</f>
        <v>3657.2700000000004</v>
      </c>
      <c r="C16" s="68" t="str">
        <f>C11</f>
        <v>Figures exclude GST</v>
      </c>
      <c r="D16" s="36"/>
      <c r="E16" s="6"/>
      <c r="F16" s="37"/>
      <c r="G16" s="17"/>
      <c r="H16" s="17"/>
      <c r="I16" s="17"/>
      <c r="J16" s="17"/>
      <c r="K16" s="17"/>
    </row>
    <row r="17" spans="1:11" ht="27.75" customHeight="1" x14ac:dyDescent="0.2">
      <c r="A17" s="9" t="s">
        <v>73</v>
      </c>
      <c r="B17" s="61">
        <f>Travel!B65</f>
        <v>96.25</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COUNT(Travel!B12:B21)</f>
        <v>2</v>
      </c>
      <c r="C55" s="75"/>
      <c r="D55" s="75">
        <f>COUNTIF(Travel!D12:D21,"*")</f>
        <v>2</v>
      </c>
      <c r="E55" s="76"/>
      <c r="F55" s="76" t="b">
        <f>MIN(B55,D55)=MAX(B55,D55)</f>
        <v>1</v>
      </c>
      <c r="G55" s="17"/>
      <c r="H55" s="17"/>
      <c r="I55" s="17"/>
      <c r="J55" s="17"/>
      <c r="K55" s="17"/>
    </row>
    <row r="56" spans="1:11" hidden="1" x14ac:dyDescent="0.2">
      <c r="A56" s="83" t="s">
        <v>106</v>
      </c>
      <c r="B56" s="75">
        <f>COUNT(Travel!B26:B50)</f>
        <v>20</v>
      </c>
      <c r="C56" s="75"/>
      <c r="D56" s="75">
        <f>COUNTIF(Travel!D26:D50,"*")</f>
        <v>20</v>
      </c>
      <c r="E56" s="76"/>
      <c r="F56" s="76" t="b">
        <f>MIN(B56,D56)=MAX(B56,D56)</f>
        <v>1</v>
      </c>
    </row>
    <row r="57" spans="1:11" hidden="1" x14ac:dyDescent="0.2">
      <c r="A57" s="84"/>
      <c r="B57" s="75">
        <f>COUNT(Travel!B55:B64)</f>
        <v>2</v>
      </c>
      <c r="C57" s="75"/>
      <c r="D57" s="75">
        <f>COUNTIF(Travel!D55:D64,"*")</f>
        <v>2</v>
      </c>
      <c r="E57" s="76"/>
      <c r="F57" s="76" t="b">
        <f>MIN(B57,D57)=MAX(B57,D57)</f>
        <v>1</v>
      </c>
    </row>
    <row r="58" spans="1:11" hidden="1" x14ac:dyDescent="0.2">
      <c r="A58" s="85" t="s">
        <v>107</v>
      </c>
      <c r="B58" s="77">
        <f>COUNT(Hospitality!B11:B24)</f>
        <v>1</v>
      </c>
      <c r="C58" s="77"/>
      <c r="D58" s="77">
        <f>COUNTIF(Hospitality!D11:D24,"*")</f>
        <v>0</v>
      </c>
      <c r="E58" s="78"/>
      <c r="F58" s="78" t="b">
        <f>MIN(B58,D58)=MAX(B58,D58)</f>
        <v>0</v>
      </c>
    </row>
    <row r="59" spans="1:11" hidden="1" x14ac:dyDescent="0.2">
      <c r="A59" s="86" t="s">
        <v>108</v>
      </c>
      <c r="B59" s="76">
        <f>COUNT('All other expenses'!B11:B20)</f>
        <v>2</v>
      </c>
      <c r="C59" s="76"/>
      <c r="D59" s="76">
        <f>COUNTIF('All other expenses'!D11:D20,"*")</f>
        <v>2</v>
      </c>
      <c r="E59" s="76"/>
      <c r="F59" s="76" t="b">
        <f>MIN(B59,D59)=MAX(B59,D59)</f>
        <v>1</v>
      </c>
    </row>
    <row r="60" spans="1:11" hidden="1" x14ac:dyDescent="0.2">
      <c r="A60" s="85" t="s">
        <v>109</v>
      </c>
      <c r="B60" s="77">
        <f>COUNTIF('Gifts and benefits'!B11:B24,"*")</f>
        <v>0</v>
      </c>
      <c r="C60" s="77">
        <f>COUNTIF('Gifts and benefits'!C11:C24,"*")</f>
        <v>0</v>
      </c>
      <c r="D60" s="77"/>
      <c r="E60" s="77">
        <f>COUNTA('Gifts and benefits'!E11:E24)</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3"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72D8AB32-30C3-4F1D-ACFD-A73FA8B631B7}"/>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4"/>
  <sheetViews>
    <sheetView topLeftCell="A25" zoomScaleNormal="100" workbookViewId="0">
      <selection activeCell="C55" sqref="C55:C56"/>
    </sheetView>
  </sheetViews>
  <sheetFormatPr defaultColWidth="0" defaultRowHeight="12.75" zeroHeight="1" x14ac:dyDescent="0.2"/>
  <cols>
    <col min="1" max="1" width="36.14062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5" t="s">
        <v>110</v>
      </c>
      <c r="B1" s="145"/>
      <c r="C1" s="145"/>
      <c r="D1" s="145"/>
      <c r="E1" s="145"/>
      <c r="F1" s="17"/>
    </row>
    <row r="2" spans="1:6" ht="21" customHeight="1" x14ac:dyDescent="0.2">
      <c r="A2" s="3" t="s">
        <v>111</v>
      </c>
      <c r="B2" s="143" t="str">
        <f>'Summary and sign-off'!B2:F2</f>
        <v>Te Puna Aonui</v>
      </c>
      <c r="C2" s="143"/>
      <c r="D2" s="143"/>
      <c r="E2" s="143"/>
      <c r="F2" s="17"/>
    </row>
    <row r="3" spans="1:6" ht="31.5" x14ac:dyDescent="0.2">
      <c r="A3" s="3" t="s">
        <v>112</v>
      </c>
      <c r="B3" s="143" t="str">
        <f>'Summary and sign-off'!B3:F3</f>
        <v>Emma Powell</v>
      </c>
      <c r="C3" s="143"/>
      <c r="D3" s="143"/>
      <c r="E3" s="143"/>
      <c r="F3" s="17"/>
    </row>
    <row r="4" spans="1:6" ht="21" customHeight="1" x14ac:dyDescent="0.2">
      <c r="A4" s="3" t="s">
        <v>113</v>
      </c>
      <c r="B4" s="143">
        <f>'Summary and sign-off'!B4:F4</f>
        <v>45108</v>
      </c>
      <c r="C4" s="143"/>
      <c r="D4" s="143"/>
      <c r="E4" s="143"/>
      <c r="F4" s="17"/>
    </row>
    <row r="5" spans="1:6" ht="21" customHeight="1" x14ac:dyDescent="0.2">
      <c r="A5" s="3" t="s">
        <v>114</v>
      </c>
      <c r="B5" s="143">
        <f>'Summary and sign-off'!B5:F5</f>
        <v>45473</v>
      </c>
      <c r="C5" s="143"/>
      <c r="D5" s="143"/>
      <c r="E5" s="143"/>
      <c r="F5" s="17"/>
    </row>
    <row r="6" spans="1:6" ht="21" customHeight="1" x14ac:dyDescent="0.2">
      <c r="A6" s="3" t="s">
        <v>115</v>
      </c>
      <c r="B6" s="138" t="s">
        <v>82</v>
      </c>
      <c r="C6" s="138"/>
      <c r="D6" s="138"/>
      <c r="E6" s="138"/>
      <c r="F6" s="17"/>
    </row>
    <row r="7" spans="1:6" ht="21" customHeight="1" x14ac:dyDescent="0.2">
      <c r="A7" s="3" t="s">
        <v>56</v>
      </c>
      <c r="B7" s="138" t="s">
        <v>84</v>
      </c>
      <c r="C7" s="138"/>
      <c r="D7" s="138"/>
      <c r="E7" s="138"/>
      <c r="F7" s="17"/>
    </row>
    <row r="8" spans="1:6" ht="36" customHeight="1" x14ac:dyDescent="0.2">
      <c r="A8" s="147" t="s">
        <v>116</v>
      </c>
      <c r="B8" s="148"/>
      <c r="C8" s="148"/>
      <c r="D8" s="148"/>
      <c r="E8" s="148"/>
      <c r="F8" s="19"/>
    </row>
    <row r="9" spans="1:6" ht="36" customHeight="1" x14ac:dyDescent="0.2">
      <c r="A9" s="149" t="s">
        <v>117</v>
      </c>
      <c r="B9" s="150"/>
      <c r="C9" s="150"/>
      <c r="D9" s="150"/>
      <c r="E9" s="150"/>
      <c r="F9" s="19"/>
    </row>
    <row r="10" spans="1:6" ht="24.75" customHeight="1" x14ac:dyDescent="0.2">
      <c r="A10" s="146" t="s">
        <v>118</v>
      </c>
      <c r="B10" s="151"/>
      <c r="C10" s="146"/>
      <c r="D10" s="146"/>
      <c r="E10" s="146"/>
      <c r="F10" s="29"/>
    </row>
    <row r="11" spans="1:6" ht="28.5" customHeight="1" x14ac:dyDescent="0.2">
      <c r="A11" s="24" t="s">
        <v>119</v>
      </c>
      <c r="B11" s="24" t="s">
        <v>120</v>
      </c>
      <c r="C11" s="24" t="s">
        <v>121</v>
      </c>
      <c r="D11" s="24" t="s">
        <v>122</v>
      </c>
      <c r="E11" s="24" t="s">
        <v>123</v>
      </c>
      <c r="F11" s="30"/>
    </row>
    <row r="12" spans="1:6" s="2" customFormat="1" ht="20.25" customHeight="1" x14ac:dyDescent="0.2">
      <c r="A12" s="132" t="s">
        <v>190</v>
      </c>
      <c r="B12" s="118">
        <v>885.95</v>
      </c>
      <c r="C12" s="119" t="s">
        <v>198</v>
      </c>
      <c r="D12" s="119" t="s">
        <v>172</v>
      </c>
      <c r="E12" s="120" t="s">
        <v>184</v>
      </c>
      <c r="F12" s="135"/>
    </row>
    <row r="13" spans="1:6" s="2" customFormat="1" ht="25.5" x14ac:dyDescent="0.2">
      <c r="A13" s="132" t="s">
        <v>190</v>
      </c>
      <c r="B13" s="118">
        <v>503.84</v>
      </c>
      <c r="C13" s="119" t="s">
        <v>199</v>
      </c>
      <c r="D13" s="119" t="s">
        <v>186</v>
      </c>
      <c r="E13" s="120" t="s">
        <v>184</v>
      </c>
      <c r="F13"/>
    </row>
    <row r="14" spans="1:6" s="2" customFormat="1" x14ac:dyDescent="0.2">
      <c r="A14" s="117"/>
      <c r="B14" s="118"/>
      <c r="C14" s="119"/>
      <c r="D14" s="119"/>
      <c r="E14" s="120"/>
      <c r="F14" s="1"/>
    </row>
    <row r="15" spans="1:6" s="2" customFormat="1" x14ac:dyDescent="0.2">
      <c r="A15" s="117"/>
      <c r="B15" s="118"/>
      <c r="C15" s="119"/>
      <c r="D15" s="119"/>
      <c r="E15" s="120"/>
      <c r="F15" s="1"/>
    </row>
    <row r="16" spans="1:6" s="2" customFormat="1" x14ac:dyDescent="0.2">
      <c r="A16" s="117"/>
      <c r="B16" s="118"/>
      <c r="C16" s="119"/>
      <c r="D16" s="119"/>
      <c r="E16" s="120"/>
      <c r="F16" s="1"/>
    </row>
    <row r="17" spans="1:6" s="2" customFormat="1" x14ac:dyDescent="0.2">
      <c r="A17" s="117"/>
      <c r="B17" s="118"/>
      <c r="C17" s="119"/>
      <c r="D17" s="119"/>
      <c r="E17" s="120"/>
      <c r="F17" s="1"/>
    </row>
    <row r="18" spans="1:6" s="2" customFormat="1" ht="12.75" customHeight="1" x14ac:dyDescent="0.2">
      <c r="A18" s="117"/>
      <c r="B18" s="118"/>
      <c r="C18" s="119"/>
      <c r="D18" s="119"/>
      <c r="E18" s="120"/>
      <c r="F18" s="1"/>
    </row>
    <row r="19" spans="1:6" s="2" customFormat="1" x14ac:dyDescent="0.2">
      <c r="A19" s="121"/>
      <c r="B19" s="118"/>
      <c r="C19" s="119"/>
      <c r="D19" s="119"/>
      <c r="E19" s="120"/>
      <c r="F19" s="1"/>
    </row>
    <row r="20" spans="1:6" s="2" customFormat="1" x14ac:dyDescent="0.2">
      <c r="A20" s="121"/>
      <c r="B20" s="118"/>
      <c r="C20" s="119"/>
      <c r="D20" s="119"/>
      <c r="E20" s="120"/>
      <c r="F20" s="1"/>
    </row>
    <row r="21" spans="1:6" s="2" customFormat="1" hidden="1" x14ac:dyDescent="0.2">
      <c r="A21" s="104"/>
      <c r="B21" s="105"/>
      <c r="C21" s="106"/>
      <c r="D21" s="106"/>
      <c r="E21" s="107"/>
      <c r="F21" s="1"/>
    </row>
    <row r="22" spans="1:6" ht="19.5" customHeight="1" x14ac:dyDescent="0.2">
      <c r="A22" s="71" t="s">
        <v>124</v>
      </c>
      <c r="B22" s="72">
        <f>SUM(B12:B21)</f>
        <v>1389.79</v>
      </c>
      <c r="C22" s="128" t="str">
        <f>IF(SUBTOTAL(3,B12:B21)=SUBTOTAL(103,B12:B21),'Summary and sign-off'!$A$48,'Summary and sign-off'!$A$49)</f>
        <v>Check - there are no hidden rows with data</v>
      </c>
      <c r="D22" s="144" t="str">
        <f>IF('Summary and sign-off'!F55='Summary and sign-off'!F54,'Summary and sign-off'!A51,'Summary and sign-off'!A50)</f>
        <v>Check - each entry provides sufficient information</v>
      </c>
      <c r="E22" s="144"/>
      <c r="F22" s="17"/>
    </row>
    <row r="23" spans="1:6" ht="10.5" customHeight="1" x14ac:dyDescent="0.2">
      <c r="A23" s="17"/>
      <c r="B23" s="19"/>
      <c r="C23" s="17"/>
      <c r="D23" s="17"/>
      <c r="E23" s="17"/>
      <c r="F23" s="17"/>
    </row>
    <row r="24" spans="1:6" ht="24.75" customHeight="1" x14ac:dyDescent="0.2">
      <c r="A24" s="146" t="s">
        <v>125</v>
      </c>
      <c r="B24" s="146"/>
      <c r="C24" s="146"/>
      <c r="D24" s="146"/>
      <c r="E24" s="146"/>
      <c r="F24" s="29"/>
    </row>
    <row r="25" spans="1:6" ht="32.450000000000003" customHeight="1" x14ac:dyDescent="0.2">
      <c r="A25" s="24" t="s">
        <v>119</v>
      </c>
      <c r="B25" s="24" t="s">
        <v>63</v>
      </c>
      <c r="C25" s="24" t="s">
        <v>126</v>
      </c>
      <c r="D25" s="24" t="s">
        <v>122</v>
      </c>
      <c r="E25" s="24" t="s">
        <v>123</v>
      </c>
      <c r="F25" s="30"/>
    </row>
    <row r="26" spans="1:6" s="2" customFormat="1" x14ac:dyDescent="0.2">
      <c r="A26" s="132">
        <v>45113</v>
      </c>
      <c r="B26" s="118">
        <v>156.38999999999999</v>
      </c>
      <c r="C26" s="119" t="s">
        <v>197</v>
      </c>
      <c r="D26" s="119" t="s">
        <v>176</v>
      </c>
      <c r="E26" s="120" t="s">
        <v>183</v>
      </c>
      <c r="F26" s="135"/>
    </row>
    <row r="27" spans="1:6" s="2" customFormat="1" x14ac:dyDescent="0.2">
      <c r="A27" s="132">
        <v>45113</v>
      </c>
      <c r="B27" s="118">
        <v>237.09</v>
      </c>
      <c r="C27" s="119" t="s">
        <v>197</v>
      </c>
      <c r="D27" s="119" t="s">
        <v>186</v>
      </c>
      <c r="E27" s="120" t="s">
        <v>182</v>
      </c>
      <c r="F27"/>
    </row>
    <row r="28" spans="1:6" s="2" customFormat="1" ht="25.5" x14ac:dyDescent="0.2">
      <c r="A28" s="132">
        <v>45149</v>
      </c>
      <c r="B28" s="118">
        <v>41.91</v>
      </c>
      <c r="C28" s="136" t="s">
        <v>200</v>
      </c>
      <c r="D28" s="119" t="s">
        <v>173</v>
      </c>
      <c r="E28" s="120" t="s">
        <v>183</v>
      </c>
      <c r="F28"/>
    </row>
    <row r="29" spans="1:6" s="2" customFormat="1" ht="25.5" x14ac:dyDescent="0.2">
      <c r="A29" s="132">
        <v>45149</v>
      </c>
      <c r="B29" s="118">
        <f>332.44+21</f>
        <v>353.44</v>
      </c>
      <c r="C29" s="136" t="s">
        <v>200</v>
      </c>
      <c r="D29" s="119" t="s">
        <v>172</v>
      </c>
      <c r="E29" s="120" t="s">
        <v>183</v>
      </c>
      <c r="F29" s="134"/>
    </row>
    <row r="30" spans="1:6" s="2" customFormat="1" ht="25.5" x14ac:dyDescent="0.2">
      <c r="A30" s="132">
        <v>45149</v>
      </c>
      <c r="B30" s="118">
        <v>0</v>
      </c>
      <c r="C30" s="136" t="s">
        <v>200</v>
      </c>
      <c r="D30" s="119" t="s">
        <v>176</v>
      </c>
      <c r="E30" s="120" t="s">
        <v>183</v>
      </c>
      <c r="F30"/>
    </row>
    <row r="31" spans="1:6" s="2" customFormat="1" x14ac:dyDescent="0.2">
      <c r="A31" s="132">
        <v>45162</v>
      </c>
      <c r="B31" s="118">
        <v>79.48</v>
      </c>
      <c r="C31" s="119" t="s">
        <v>187</v>
      </c>
      <c r="D31" s="119" t="s">
        <v>173</v>
      </c>
      <c r="E31" s="120" t="s">
        <v>183</v>
      </c>
      <c r="F31"/>
    </row>
    <row r="32" spans="1:6" s="2" customFormat="1" x14ac:dyDescent="0.2">
      <c r="A32" s="132">
        <v>45162</v>
      </c>
      <c r="B32" s="118">
        <v>54.68</v>
      </c>
      <c r="C32" s="119" t="s">
        <v>187</v>
      </c>
      <c r="D32" s="119" t="s">
        <v>172</v>
      </c>
      <c r="E32" s="120" t="s">
        <v>183</v>
      </c>
      <c r="F32"/>
    </row>
    <row r="33" spans="1:6" s="2" customFormat="1" x14ac:dyDescent="0.2">
      <c r="A33" s="132">
        <v>45162</v>
      </c>
      <c r="B33" s="118">
        <f>524.92+21</f>
        <v>545.91999999999996</v>
      </c>
      <c r="C33" s="119" t="s">
        <v>187</v>
      </c>
      <c r="D33" s="119" t="s">
        <v>172</v>
      </c>
      <c r="E33" s="120" t="s">
        <v>183</v>
      </c>
      <c r="F33" s="134"/>
    </row>
    <row r="34" spans="1:6" s="2" customFormat="1" x14ac:dyDescent="0.2">
      <c r="A34" s="132">
        <v>45162</v>
      </c>
      <c r="B34" s="118">
        <v>180.22</v>
      </c>
      <c r="C34" s="119" t="s">
        <v>187</v>
      </c>
      <c r="D34" s="119" t="s">
        <v>186</v>
      </c>
      <c r="E34" s="120" t="s">
        <v>183</v>
      </c>
      <c r="F34" s="135"/>
    </row>
    <row r="35" spans="1:6" s="2" customFormat="1" x14ac:dyDescent="0.2">
      <c r="A35" s="132">
        <v>45191</v>
      </c>
      <c r="B35" s="118">
        <v>637.58000000000004</v>
      </c>
      <c r="C35" s="119" t="s">
        <v>188</v>
      </c>
      <c r="D35" s="119" t="s">
        <v>172</v>
      </c>
      <c r="E35" s="120" t="s">
        <v>185</v>
      </c>
      <c r="F35" s="135"/>
    </row>
    <row r="36" spans="1:6" s="2" customFormat="1" x14ac:dyDescent="0.2">
      <c r="A36" s="132">
        <v>45387</v>
      </c>
      <c r="B36" s="118">
        <v>52.57</v>
      </c>
      <c r="C36" s="119" t="s">
        <v>188</v>
      </c>
      <c r="D36" s="119" t="s">
        <v>173</v>
      </c>
      <c r="E36" s="120" t="s">
        <v>182</v>
      </c>
      <c r="F36"/>
    </row>
    <row r="37" spans="1:6" s="2" customFormat="1" x14ac:dyDescent="0.2">
      <c r="A37" s="132">
        <v>45387</v>
      </c>
      <c r="B37" s="118">
        <v>52.75</v>
      </c>
      <c r="C37" s="119" t="s">
        <v>188</v>
      </c>
      <c r="D37" s="119" t="s">
        <v>173</v>
      </c>
      <c r="E37" s="120" t="s">
        <v>182</v>
      </c>
      <c r="F37"/>
    </row>
    <row r="38" spans="1:6" s="2" customFormat="1" x14ac:dyDescent="0.2">
      <c r="A38" s="132">
        <v>45387</v>
      </c>
      <c r="B38" s="118">
        <v>65.48</v>
      </c>
      <c r="C38" s="119" t="s">
        <v>188</v>
      </c>
      <c r="D38" s="119" t="s">
        <v>172</v>
      </c>
      <c r="E38" s="120" t="s">
        <v>182</v>
      </c>
      <c r="F38" s="135"/>
    </row>
    <row r="39" spans="1:6" s="2" customFormat="1" x14ac:dyDescent="0.2">
      <c r="A39" s="132">
        <v>45426</v>
      </c>
      <c r="B39" s="118">
        <v>43.51</v>
      </c>
      <c r="C39" s="136" t="s">
        <v>201</v>
      </c>
      <c r="D39" s="119" t="s">
        <v>173</v>
      </c>
      <c r="E39" s="120" t="s">
        <v>179</v>
      </c>
      <c r="F39" s="135"/>
    </row>
    <row r="40" spans="1:6" s="2" customFormat="1" x14ac:dyDescent="0.2">
      <c r="A40" s="132">
        <v>45426</v>
      </c>
      <c r="B40" s="118">
        <v>455.22</v>
      </c>
      <c r="C40" s="136" t="s">
        <v>201</v>
      </c>
      <c r="D40" s="119" t="s">
        <v>172</v>
      </c>
      <c r="E40" s="120" t="s">
        <v>179</v>
      </c>
      <c r="F40" s="135"/>
    </row>
    <row r="41" spans="1:6" s="2" customFormat="1" x14ac:dyDescent="0.2">
      <c r="A41" s="132">
        <v>45426</v>
      </c>
      <c r="B41" s="118">
        <v>134.19999999999999</v>
      </c>
      <c r="C41" s="136" t="s">
        <v>201</v>
      </c>
      <c r="D41" s="119" t="s">
        <v>186</v>
      </c>
      <c r="E41" s="120" t="s">
        <v>179</v>
      </c>
      <c r="F41"/>
    </row>
    <row r="42" spans="1:6" s="2" customFormat="1" x14ac:dyDescent="0.2">
      <c r="A42" s="132">
        <v>45426</v>
      </c>
      <c r="B42" s="118">
        <v>65.48</v>
      </c>
      <c r="C42" s="136" t="s">
        <v>201</v>
      </c>
      <c r="D42" s="119" t="s">
        <v>172</v>
      </c>
      <c r="E42" s="120" t="s">
        <v>179</v>
      </c>
      <c r="F42" s="135"/>
    </row>
    <row r="43" spans="1:6" s="2" customFormat="1" x14ac:dyDescent="0.2">
      <c r="A43" s="132">
        <v>45427</v>
      </c>
      <c r="B43" s="118">
        <v>53.87</v>
      </c>
      <c r="C43" s="136" t="s">
        <v>201</v>
      </c>
      <c r="D43" s="119" t="s">
        <v>173</v>
      </c>
      <c r="E43" s="120" t="s">
        <v>179</v>
      </c>
      <c r="F43" s="134"/>
    </row>
    <row r="44" spans="1:6" s="2" customFormat="1" x14ac:dyDescent="0.2">
      <c r="A44" s="132">
        <v>45449</v>
      </c>
      <c r="B44" s="118">
        <v>382</v>
      </c>
      <c r="C44" s="119" t="s">
        <v>189</v>
      </c>
      <c r="D44" s="119" t="s">
        <v>172</v>
      </c>
      <c r="E44" s="120" t="s">
        <v>183</v>
      </c>
      <c r="F44" s="135"/>
    </row>
    <row r="45" spans="1:6" s="2" customFormat="1" x14ac:dyDescent="0.2">
      <c r="A45" s="132">
        <v>45526</v>
      </c>
      <c r="B45" s="118">
        <v>65.48</v>
      </c>
      <c r="C45" s="119" t="s">
        <v>188</v>
      </c>
      <c r="D45" s="119" t="s">
        <v>172</v>
      </c>
      <c r="E45" s="120" t="s">
        <v>185</v>
      </c>
      <c r="F45" s="135"/>
    </row>
    <row r="46" spans="1:6" s="2" customFormat="1" x14ac:dyDescent="0.2">
      <c r="A46" s="117"/>
      <c r="B46" s="118"/>
      <c r="C46" s="119"/>
      <c r="D46" s="119"/>
      <c r="E46" s="120"/>
      <c r="F46" s="135"/>
    </row>
    <row r="47" spans="1:6" s="2" customFormat="1" x14ac:dyDescent="0.2">
      <c r="A47" s="117"/>
      <c r="B47" s="118"/>
      <c r="C47" s="119"/>
      <c r="D47" s="119"/>
      <c r="E47" s="120"/>
      <c r="F47" s="135"/>
    </row>
    <row r="48" spans="1:6" s="2" customFormat="1" x14ac:dyDescent="0.2">
      <c r="A48" s="117"/>
      <c r="B48" s="118"/>
      <c r="C48" s="119"/>
      <c r="D48" s="119"/>
      <c r="E48" s="120"/>
      <c r="F48" s="135"/>
    </row>
    <row r="49" spans="1:6" s="2" customFormat="1" x14ac:dyDescent="0.2">
      <c r="A49" s="117"/>
      <c r="B49" s="118"/>
      <c r="C49" s="119"/>
      <c r="D49" s="119"/>
      <c r="E49" s="120"/>
      <c r="F49" s="135"/>
    </row>
    <row r="50" spans="1:6" s="2" customFormat="1" hidden="1" x14ac:dyDescent="0.2">
      <c r="A50" s="108"/>
      <c r="B50" s="109"/>
      <c r="C50" s="110"/>
      <c r="D50" s="110"/>
      <c r="E50" s="111"/>
      <c r="F50" s="135"/>
    </row>
    <row r="51" spans="1:6" ht="19.5" customHeight="1" x14ac:dyDescent="0.2">
      <c r="A51" s="71" t="s">
        <v>127</v>
      </c>
      <c r="B51" s="72">
        <f>SUM(B26:B50)</f>
        <v>3657.2700000000004</v>
      </c>
      <c r="C51" s="128" t="str">
        <f>IF(SUBTOTAL(3,B26:B50)=SUBTOTAL(103,B26:B50),'Summary and sign-off'!$A$48,'Summary and sign-off'!$A$49)</f>
        <v>Check - there are no hidden rows with data</v>
      </c>
      <c r="D51" s="144" t="str">
        <f>IF('Summary and sign-off'!F56='Summary and sign-off'!F54,'Summary and sign-off'!A51,'Summary and sign-off'!A50)</f>
        <v>Check - each entry provides sufficient information</v>
      </c>
      <c r="E51" s="144"/>
      <c r="F51" s="28"/>
    </row>
    <row r="52" spans="1:6" ht="10.5" customHeight="1" x14ac:dyDescent="0.2">
      <c r="A52" s="17"/>
      <c r="B52" s="19"/>
      <c r="C52" s="17"/>
      <c r="D52" s="17"/>
      <c r="E52" s="17"/>
      <c r="F52" s="28"/>
    </row>
    <row r="53" spans="1:6" ht="24.75" customHeight="1" x14ac:dyDescent="0.2">
      <c r="A53" s="146" t="s">
        <v>128</v>
      </c>
      <c r="B53" s="146"/>
      <c r="C53" s="146"/>
      <c r="D53" s="146"/>
      <c r="E53" s="146"/>
      <c r="F53" s="28"/>
    </row>
    <row r="54" spans="1:6" ht="27" customHeight="1" x14ac:dyDescent="0.2">
      <c r="A54" s="24" t="s">
        <v>119</v>
      </c>
      <c r="B54" s="24" t="s">
        <v>63</v>
      </c>
      <c r="C54" s="24" t="s">
        <v>129</v>
      </c>
      <c r="D54" s="24" t="s">
        <v>130</v>
      </c>
      <c r="E54" s="24" t="s">
        <v>123</v>
      </c>
      <c r="F54" s="28"/>
    </row>
    <row r="55" spans="1:6" s="2" customFormat="1" x14ac:dyDescent="0.2">
      <c r="A55" s="132">
        <v>45163</v>
      </c>
      <c r="B55" s="118">
        <v>51.01</v>
      </c>
      <c r="C55" s="119" t="s">
        <v>187</v>
      </c>
      <c r="D55" s="119" t="s">
        <v>173</v>
      </c>
      <c r="E55" s="120" t="s">
        <v>177</v>
      </c>
      <c r="F55"/>
    </row>
    <row r="56" spans="1:6" s="2" customFormat="1" x14ac:dyDescent="0.2">
      <c r="A56" s="132">
        <v>45427</v>
      </c>
      <c r="B56" s="118">
        <v>45.24</v>
      </c>
      <c r="C56" s="136" t="s">
        <v>201</v>
      </c>
      <c r="D56" s="119" t="s">
        <v>173</v>
      </c>
      <c r="E56" s="120" t="s">
        <v>178</v>
      </c>
      <c r="F56"/>
    </row>
    <row r="57" spans="1:6" s="2" customFormat="1" x14ac:dyDescent="0.2">
      <c r="A57" s="132"/>
      <c r="B57" s="118"/>
      <c r="C57" s="119"/>
      <c r="D57" s="119"/>
      <c r="E57" s="120"/>
      <c r="F57"/>
    </row>
    <row r="58" spans="1:6" s="2" customFormat="1" x14ac:dyDescent="0.2">
      <c r="A58" s="132"/>
      <c r="B58" s="118"/>
      <c r="C58" s="119"/>
      <c r="D58" s="119"/>
      <c r="E58" s="120"/>
      <c r="F58" s="135"/>
    </row>
    <row r="59" spans="1:6" s="2" customFormat="1" x14ac:dyDescent="0.2">
      <c r="A59" s="132"/>
      <c r="B59" s="118"/>
      <c r="C59" s="119"/>
      <c r="D59" s="119"/>
      <c r="E59" s="120"/>
      <c r="F59" s="135"/>
    </row>
    <row r="60" spans="1:6" s="2" customFormat="1" x14ac:dyDescent="0.2">
      <c r="A60" s="117"/>
      <c r="B60" s="118"/>
      <c r="C60" s="119"/>
      <c r="D60" s="119"/>
      <c r="E60" s="120"/>
      <c r="F60" s="135"/>
    </row>
    <row r="61" spans="1:6" s="2" customFormat="1" x14ac:dyDescent="0.2">
      <c r="A61" s="117"/>
      <c r="B61" s="118"/>
      <c r="C61" s="119"/>
      <c r="D61" s="119"/>
      <c r="E61" s="120"/>
      <c r="F61" s="135"/>
    </row>
    <row r="62" spans="1:6" s="2" customFormat="1" x14ac:dyDescent="0.2">
      <c r="A62" s="117"/>
      <c r="B62" s="118"/>
      <c r="C62" s="119"/>
      <c r="D62" s="119"/>
      <c r="E62" s="120"/>
      <c r="F62" s="135"/>
    </row>
    <row r="63" spans="1:6" s="2" customFormat="1" x14ac:dyDescent="0.2">
      <c r="A63" s="117"/>
      <c r="B63" s="118"/>
      <c r="C63" s="119"/>
      <c r="D63" s="119"/>
      <c r="E63" s="120"/>
      <c r="F63" s="135"/>
    </row>
    <row r="64" spans="1:6" s="2" customFormat="1" hidden="1" x14ac:dyDescent="0.2">
      <c r="A64" s="94"/>
      <c r="B64" s="95"/>
      <c r="C64" s="96"/>
      <c r="D64" s="96"/>
      <c r="E64" s="97"/>
      <c r="F64" s="135"/>
    </row>
    <row r="65" spans="1:6" ht="19.5" customHeight="1" x14ac:dyDescent="0.2">
      <c r="A65" s="71" t="s">
        <v>131</v>
      </c>
      <c r="B65" s="72">
        <f>SUM(B55:B64)</f>
        <v>96.25</v>
      </c>
      <c r="C65" s="128" t="str">
        <f>IF(SUBTOTAL(3,B55:B64)=SUBTOTAL(103,B55:B64),'Summary and sign-off'!$A$48,'Summary and sign-off'!$A$49)</f>
        <v>Check - there are no hidden rows with data</v>
      </c>
      <c r="D65" s="144" t="str">
        <f>IF('Summary and sign-off'!F57='Summary and sign-off'!F54,'Summary and sign-off'!A51,'Summary and sign-off'!A50)</f>
        <v>Check - each entry provides sufficient information</v>
      </c>
      <c r="E65" s="144"/>
      <c r="F65" s="28"/>
    </row>
    <row r="66" spans="1:6" ht="10.5" customHeight="1" x14ac:dyDescent="0.2">
      <c r="A66" s="17"/>
      <c r="B66" s="57"/>
      <c r="C66" s="19"/>
      <c r="D66" s="17"/>
      <c r="E66" s="17"/>
      <c r="F66" s="28"/>
    </row>
    <row r="67" spans="1:6" ht="34.5" customHeight="1" x14ac:dyDescent="0.2">
      <c r="A67" s="31" t="s">
        <v>132</v>
      </c>
      <c r="B67" s="58">
        <f>B22+B51+B65</f>
        <v>5143.3100000000004</v>
      </c>
      <c r="C67" s="32"/>
      <c r="D67" s="32"/>
      <c r="E67" s="32"/>
      <c r="F67" s="28"/>
    </row>
    <row r="68" spans="1:6" x14ac:dyDescent="0.2">
      <c r="A68" s="17"/>
      <c r="B68" s="19"/>
      <c r="C68" s="17"/>
      <c r="D68" s="17"/>
      <c r="E68" s="17"/>
      <c r="F68" s="28"/>
    </row>
    <row r="69" spans="1:6" x14ac:dyDescent="0.2">
      <c r="A69" s="18" t="s">
        <v>74</v>
      </c>
      <c r="B69" s="19"/>
      <c r="C69" s="17"/>
      <c r="D69" s="17"/>
      <c r="E69" s="17"/>
      <c r="F69" s="28"/>
    </row>
    <row r="70" spans="1:6" ht="12.6" customHeight="1" x14ac:dyDescent="0.2">
      <c r="A70" s="20" t="s">
        <v>133</v>
      </c>
      <c r="F70" s="28"/>
    </row>
    <row r="71" spans="1:6" ht="12.95" customHeight="1" x14ac:dyDescent="0.2">
      <c r="A71" s="20" t="s">
        <v>134</v>
      </c>
      <c r="B71" s="17"/>
      <c r="D71" s="17"/>
      <c r="F71" s="17"/>
    </row>
    <row r="72" spans="1:6" x14ac:dyDescent="0.2">
      <c r="A72" s="20" t="s">
        <v>135</v>
      </c>
      <c r="F72" s="17"/>
    </row>
    <row r="73" spans="1:6" x14ac:dyDescent="0.2">
      <c r="A73" s="20" t="s">
        <v>80</v>
      </c>
      <c r="B73" s="19"/>
      <c r="C73" s="17"/>
      <c r="D73" s="17"/>
      <c r="E73" s="17"/>
      <c r="F73" s="17"/>
    </row>
    <row r="74" spans="1:6" ht="12.95" customHeight="1" x14ac:dyDescent="0.2">
      <c r="A74" s="20" t="s">
        <v>136</v>
      </c>
      <c r="B74" s="17"/>
      <c r="D74" s="17"/>
      <c r="F74" s="17"/>
    </row>
    <row r="75" spans="1:6" x14ac:dyDescent="0.2">
      <c r="A75" s="20" t="s">
        <v>137</v>
      </c>
      <c r="F75" s="17"/>
    </row>
    <row r="76" spans="1:6" x14ac:dyDescent="0.2">
      <c r="A76" s="20" t="s">
        <v>138</v>
      </c>
      <c r="B76" s="20"/>
      <c r="C76" s="20"/>
      <c r="D76" s="20"/>
      <c r="F76" s="17"/>
    </row>
    <row r="77" spans="1:6" x14ac:dyDescent="0.2">
      <c r="A77" s="26"/>
      <c r="B77" s="17"/>
      <c r="C77" s="17"/>
      <c r="D77" s="17"/>
      <c r="E77" s="17"/>
      <c r="F77" s="17"/>
    </row>
    <row r="78" spans="1:6" hidden="1" x14ac:dyDescent="0.2">
      <c r="A78" s="26"/>
      <c r="B78" s="17"/>
      <c r="C78" s="17"/>
      <c r="D78" s="17"/>
      <c r="E78" s="17"/>
      <c r="F78" s="17"/>
    </row>
    <row r="79" spans="1:6" x14ac:dyDescent="0.2"/>
    <row r="80" spans="1:6" x14ac:dyDescent="0.2"/>
    <row r="81" spans="1:6" x14ac:dyDescent="0.2"/>
    <row r="82" spans="1:6" x14ac:dyDescent="0.2"/>
    <row r="83" spans="1:6" ht="12.75" hidden="1" customHeight="1" x14ac:dyDescent="0.2"/>
    <row r="84" spans="1:6" x14ac:dyDescent="0.2"/>
    <row r="85" spans="1:6" x14ac:dyDescent="0.2"/>
    <row r="86" spans="1:6" hidden="1" x14ac:dyDescent="0.2">
      <c r="A86" s="26"/>
      <c r="B86" s="17"/>
      <c r="C86" s="17"/>
      <c r="D86" s="17"/>
      <c r="E86" s="17"/>
      <c r="F86" s="17"/>
    </row>
    <row r="87" spans="1:6" hidden="1" x14ac:dyDescent="0.2">
      <c r="A87" s="26"/>
      <c r="B87" s="17"/>
      <c r="C87" s="17"/>
      <c r="D87" s="17"/>
      <c r="E87" s="17"/>
      <c r="F87" s="17"/>
    </row>
    <row r="88" spans="1:6" hidden="1" x14ac:dyDescent="0.2">
      <c r="A88" s="26"/>
      <c r="B88" s="17"/>
      <c r="C88" s="17"/>
      <c r="D88" s="17"/>
      <c r="E88" s="17"/>
      <c r="F88" s="17"/>
    </row>
    <row r="89" spans="1:6" hidden="1" x14ac:dyDescent="0.2">
      <c r="A89" s="26"/>
      <c r="B89" s="17"/>
      <c r="C89" s="17"/>
      <c r="D89" s="17"/>
      <c r="E89" s="17"/>
      <c r="F89" s="17"/>
    </row>
    <row r="90" spans="1:6" hidden="1" x14ac:dyDescent="0.2">
      <c r="A90" s="26"/>
      <c r="B90" s="17"/>
      <c r="C90" s="17"/>
      <c r="D90" s="17"/>
      <c r="E90" s="17"/>
      <c r="F90" s="17"/>
    </row>
    <row r="91" spans="1:6" x14ac:dyDescent="0.2"/>
    <row r="92" spans="1:6" x14ac:dyDescent="0.2"/>
    <row r="93" spans="1:6" x14ac:dyDescent="0.2"/>
    <row r="94" spans="1:6" x14ac:dyDescent="0.2"/>
    <row r="95" spans="1:6" x14ac:dyDescent="0.2"/>
    <row r="96" spans="1:6" x14ac:dyDescent="0.2"/>
    <row r="97" x14ac:dyDescent="0.2"/>
    <row r="98" x14ac:dyDescent="0.2"/>
    <row r="99" x14ac:dyDescent="0.2"/>
    <row r="100" x14ac:dyDescent="0.2"/>
    <row r="101"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sheetData>
  <sheetProtection formatCells="0" formatRows="0" insertColumns="0" insertRows="0" deleteRows="0"/>
  <sortState xmlns:xlrd2="http://schemas.microsoft.com/office/spreadsheetml/2017/richdata2" ref="A26:F45">
    <sortCondition ref="A26:A45"/>
  </sortState>
  <mergeCells count="15">
    <mergeCell ref="B7:E7"/>
    <mergeCell ref="B5:E5"/>
    <mergeCell ref="D65:E65"/>
    <mergeCell ref="A1:E1"/>
    <mergeCell ref="A24:E24"/>
    <mergeCell ref="A53:E53"/>
    <mergeCell ref="B2:E2"/>
    <mergeCell ref="B3:E3"/>
    <mergeCell ref="B4:E4"/>
    <mergeCell ref="A8:E8"/>
    <mergeCell ref="A9:E9"/>
    <mergeCell ref="B6:E6"/>
    <mergeCell ref="D22:E22"/>
    <mergeCell ref="D51:E51"/>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49:A50 A64 A21 A5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4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56:A63 A27:A48 A12:A2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B55:B64 B12:B21 B26:B50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1" sqref="A1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5" t="s">
        <v>110</v>
      </c>
      <c r="B1" s="145"/>
      <c r="C1" s="145"/>
      <c r="D1" s="145"/>
      <c r="E1" s="145"/>
    </row>
    <row r="2" spans="1:6" ht="21" customHeight="1" x14ac:dyDescent="0.2">
      <c r="A2" s="3" t="s">
        <v>111</v>
      </c>
      <c r="B2" s="143" t="str">
        <f>'Summary and sign-off'!B2:F2</f>
        <v>Te Puna Aonui</v>
      </c>
      <c r="C2" s="143"/>
      <c r="D2" s="143"/>
      <c r="E2" s="143"/>
    </row>
    <row r="3" spans="1:6" ht="31.5" x14ac:dyDescent="0.2">
      <c r="A3" s="3" t="s">
        <v>112</v>
      </c>
      <c r="B3" s="143" t="str">
        <f>'Summary and sign-off'!B3:F3</f>
        <v>Emma Powell</v>
      </c>
      <c r="C3" s="143"/>
      <c r="D3" s="143"/>
      <c r="E3" s="143"/>
    </row>
    <row r="4" spans="1:6" ht="21" customHeight="1" x14ac:dyDescent="0.2">
      <c r="A4" s="3" t="s">
        <v>113</v>
      </c>
      <c r="B4" s="143">
        <f>'Summary and sign-off'!B4:F4</f>
        <v>45108</v>
      </c>
      <c r="C4" s="143"/>
      <c r="D4" s="143"/>
      <c r="E4" s="143"/>
    </row>
    <row r="5" spans="1:6" ht="21" customHeight="1" x14ac:dyDescent="0.2">
      <c r="A5" s="3" t="s">
        <v>114</v>
      </c>
      <c r="B5" s="143">
        <f>'Summary and sign-off'!B5:F5</f>
        <v>45473</v>
      </c>
      <c r="C5" s="143"/>
      <c r="D5" s="143"/>
      <c r="E5" s="143"/>
    </row>
    <row r="6" spans="1:6" ht="21" customHeight="1" x14ac:dyDescent="0.2">
      <c r="A6" s="3" t="s">
        <v>115</v>
      </c>
      <c r="B6" s="138" t="s">
        <v>82</v>
      </c>
      <c r="C6" s="138"/>
      <c r="D6" s="138"/>
      <c r="E6" s="138"/>
    </row>
    <row r="7" spans="1:6" ht="21" customHeight="1" x14ac:dyDescent="0.2">
      <c r="A7" s="3" t="s">
        <v>56</v>
      </c>
      <c r="B7" s="138" t="s">
        <v>84</v>
      </c>
      <c r="C7" s="138"/>
      <c r="D7" s="138"/>
      <c r="E7" s="138"/>
    </row>
    <row r="8" spans="1:6" ht="35.25" customHeight="1" x14ac:dyDescent="0.25">
      <c r="A8" s="154" t="s">
        <v>139</v>
      </c>
      <c r="B8" s="154"/>
      <c r="C8" s="155"/>
      <c r="D8" s="155"/>
      <c r="E8" s="155"/>
      <c r="F8" s="27"/>
    </row>
    <row r="9" spans="1:6" ht="35.25" customHeight="1" x14ac:dyDescent="0.25">
      <c r="A9" s="152" t="s">
        <v>140</v>
      </c>
      <c r="B9" s="153"/>
      <c r="C9" s="153"/>
      <c r="D9" s="153"/>
      <c r="E9" s="153"/>
      <c r="F9" s="27"/>
    </row>
    <row r="10" spans="1:6" ht="27" customHeight="1" x14ac:dyDescent="0.2">
      <c r="A10" s="24" t="s">
        <v>141</v>
      </c>
      <c r="B10" s="24" t="s">
        <v>63</v>
      </c>
      <c r="C10" s="24" t="s">
        <v>142</v>
      </c>
      <c r="D10" s="24" t="s">
        <v>143</v>
      </c>
      <c r="E10" s="24" t="s">
        <v>123</v>
      </c>
      <c r="F10" s="20"/>
    </row>
    <row r="11" spans="1:6" s="2" customFormat="1" ht="25.5" x14ac:dyDescent="0.2">
      <c r="A11" s="133" t="s">
        <v>194</v>
      </c>
      <c r="B11" s="118">
        <v>0</v>
      </c>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44" t="str">
        <f>IF('Summary and sign-off'!F58='Summary and sign-off'!F54,'Summary and sign-off'!A51,'Summary and sign-off'!A50)</f>
        <v>Not all lines have an entry for "Cost in NZ$" and "Type of expense"</v>
      </c>
      <c r="E25" s="144"/>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A14" sqref="A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5" t="s">
        <v>110</v>
      </c>
      <c r="B1" s="145"/>
      <c r="C1" s="145"/>
      <c r="D1" s="145"/>
      <c r="E1" s="145"/>
    </row>
    <row r="2" spans="1:6" ht="21" customHeight="1" x14ac:dyDescent="0.2">
      <c r="A2" s="3" t="s">
        <v>111</v>
      </c>
      <c r="B2" s="143" t="str">
        <f>'Summary and sign-off'!B2:F2</f>
        <v>Te Puna Aonui</v>
      </c>
      <c r="C2" s="143"/>
      <c r="D2" s="143"/>
      <c r="E2" s="143"/>
    </row>
    <row r="3" spans="1:6" ht="31.5" x14ac:dyDescent="0.2">
      <c r="A3" s="3" t="s">
        <v>149</v>
      </c>
      <c r="B3" s="143" t="str">
        <f>'Summary and sign-off'!B3:F3</f>
        <v>Emma Powell</v>
      </c>
      <c r="C3" s="143"/>
      <c r="D3" s="143"/>
      <c r="E3" s="143"/>
    </row>
    <row r="4" spans="1:6" ht="21" customHeight="1" x14ac:dyDescent="0.2">
      <c r="A4" s="3" t="s">
        <v>113</v>
      </c>
      <c r="B4" s="143">
        <f>'Summary and sign-off'!B4:F4</f>
        <v>45108</v>
      </c>
      <c r="C4" s="143"/>
      <c r="D4" s="143"/>
      <c r="E4" s="143"/>
    </row>
    <row r="5" spans="1:6" ht="21" customHeight="1" x14ac:dyDescent="0.2">
      <c r="A5" s="3" t="s">
        <v>114</v>
      </c>
      <c r="B5" s="143">
        <f>'Summary and sign-off'!B5:F5</f>
        <v>45473</v>
      </c>
      <c r="C5" s="143"/>
      <c r="D5" s="143"/>
      <c r="E5" s="143"/>
    </row>
    <row r="6" spans="1:6" ht="21" customHeight="1" x14ac:dyDescent="0.2">
      <c r="A6" s="3" t="s">
        <v>115</v>
      </c>
      <c r="B6" s="138" t="s">
        <v>82</v>
      </c>
      <c r="C6" s="138"/>
      <c r="D6" s="138"/>
      <c r="E6" s="138"/>
      <c r="F6" s="23"/>
    </row>
    <row r="7" spans="1:6" ht="21" customHeight="1" x14ac:dyDescent="0.2">
      <c r="A7" s="3" t="s">
        <v>56</v>
      </c>
      <c r="B7" s="138" t="s">
        <v>84</v>
      </c>
      <c r="C7" s="138"/>
      <c r="D7" s="138"/>
      <c r="E7" s="138"/>
      <c r="F7" s="23"/>
    </row>
    <row r="8" spans="1:6" ht="35.25" customHeight="1" x14ac:dyDescent="0.2">
      <c r="A8" s="148" t="s">
        <v>150</v>
      </c>
      <c r="B8" s="148"/>
      <c r="C8" s="155"/>
      <c r="D8" s="155"/>
      <c r="E8" s="155"/>
    </row>
    <row r="9" spans="1:6" ht="35.25" customHeight="1" x14ac:dyDescent="0.2">
      <c r="A9" s="156" t="s">
        <v>151</v>
      </c>
      <c r="B9" s="157"/>
      <c r="C9" s="157"/>
      <c r="D9" s="157"/>
      <c r="E9" s="157"/>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t="s">
        <v>196</v>
      </c>
      <c r="B12" s="118">
        <v>257.10999999999996</v>
      </c>
      <c r="C12" s="122" t="s">
        <v>193</v>
      </c>
      <c r="D12" s="122" t="s">
        <v>175</v>
      </c>
      <c r="E12" s="123" t="s">
        <v>174</v>
      </c>
    </row>
    <row r="13" spans="1:6" s="2" customFormat="1" x14ac:dyDescent="0.2">
      <c r="A13" s="132" t="s">
        <v>196</v>
      </c>
      <c r="B13" s="118">
        <v>44</v>
      </c>
      <c r="C13" s="122" t="s">
        <v>191</v>
      </c>
      <c r="D13" s="122" t="s">
        <v>192</v>
      </c>
      <c r="E13" s="123" t="s">
        <v>174</v>
      </c>
    </row>
    <row r="14" spans="1:6" s="2" customFormat="1" x14ac:dyDescent="0.2">
      <c r="A14" s="132"/>
      <c r="B14" s="118"/>
      <c r="C14" s="122"/>
      <c r="D14" s="122"/>
      <c r="E14" s="123"/>
    </row>
    <row r="15" spans="1:6" s="2" customFormat="1" x14ac:dyDescent="0.2">
      <c r="A15" s="132"/>
      <c r="B15" s="118"/>
      <c r="C15" s="122"/>
      <c r="D15" s="122"/>
      <c r="E15" s="123"/>
    </row>
    <row r="16" spans="1:6" s="2" customFormat="1" x14ac:dyDescent="0.2">
      <c r="A16" s="132"/>
      <c r="B16" s="118"/>
      <c r="C16" s="122"/>
      <c r="D16" s="122"/>
      <c r="E16" s="123"/>
    </row>
    <row r="17" spans="1:6" s="2" customFormat="1" x14ac:dyDescent="0.2">
      <c r="A17" s="132"/>
      <c r="B17" s="118"/>
      <c r="C17" s="122"/>
      <c r="D17" s="122"/>
      <c r="E17" s="123"/>
    </row>
    <row r="18" spans="1:6" s="2" customFormat="1" x14ac:dyDescent="0.2">
      <c r="A18" s="132"/>
      <c r="B18" s="118"/>
      <c r="C18" s="122"/>
      <c r="D18" s="122"/>
      <c r="E18" s="123"/>
    </row>
    <row r="19" spans="1:6" s="2" customFormat="1" x14ac:dyDescent="0.2">
      <c r="A19" s="121"/>
      <c r="B19" s="118"/>
      <c r="C19" s="122"/>
      <c r="D19" s="122"/>
      <c r="E19" s="123"/>
    </row>
    <row r="20" spans="1:6" s="2" customFormat="1" hidden="1" x14ac:dyDescent="0.2">
      <c r="A20" s="98"/>
      <c r="B20" s="95"/>
      <c r="C20" s="99"/>
      <c r="D20" s="99"/>
      <c r="E20" s="100"/>
    </row>
    <row r="21" spans="1:6" ht="34.5" customHeight="1" x14ac:dyDescent="0.2">
      <c r="A21" s="53" t="s">
        <v>154</v>
      </c>
      <c r="B21" s="62">
        <f>SUM(B11:B20)</f>
        <v>301.10999999999996</v>
      </c>
      <c r="C21" s="70" t="str">
        <f>IF(SUBTOTAL(3,B11:B20)=SUBTOTAL(103,B11:B20),'Summary and sign-off'!$A$48,'Summary and sign-off'!$A$49)</f>
        <v>Check - there are no hidden rows with data</v>
      </c>
      <c r="D21" s="144" t="str">
        <f>IF('Summary and sign-off'!F59='Summary and sign-off'!F54,'Summary and sign-off'!A51,'Summary and sign-off'!A50)</f>
        <v>Check - each entry provides sufficient information</v>
      </c>
      <c r="E21" s="144"/>
    </row>
    <row r="22" spans="1:6" ht="14.1" customHeight="1" x14ac:dyDescent="0.2">
      <c r="B22" s="17"/>
      <c r="C22" s="17"/>
      <c r="D22" s="17"/>
      <c r="E22" s="17"/>
    </row>
    <row r="23" spans="1:6" x14ac:dyDescent="0.2">
      <c r="A23" s="18" t="s">
        <v>155</v>
      </c>
      <c r="B23" s="17"/>
      <c r="C23" s="17"/>
      <c r="D23" s="17"/>
      <c r="E23" s="17"/>
    </row>
    <row r="24" spans="1:6" ht="12.6" customHeight="1" x14ac:dyDescent="0.2">
      <c r="A24" s="20" t="s">
        <v>133</v>
      </c>
      <c r="B24" s="17"/>
      <c r="C24" s="17"/>
      <c r="D24" s="17"/>
      <c r="E24" s="17"/>
    </row>
    <row r="25" spans="1:6" x14ac:dyDescent="0.2">
      <c r="A25" s="20" t="s">
        <v>80</v>
      </c>
      <c r="B25" s="19"/>
      <c r="C25" s="17"/>
      <c r="D25" s="17"/>
      <c r="E25" s="17"/>
      <c r="F25" s="17"/>
    </row>
    <row r="26" spans="1:6" x14ac:dyDescent="0.2">
      <c r="A26" s="20" t="s">
        <v>147</v>
      </c>
      <c r="C26" s="17"/>
      <c r="D26" s="17"/>
      <c r="E26" s="17"/>
      <c r="F26" s="17"/>
    </row>
    <row r="27" spans="1:6" ht="12.75" customHeight="1" x14ac:dyDescent="0.2">
      <c r="A27" s="20" t="s">
        <v>148</v>
      </c>
      <c r="B27" s="25"/>
      <c r="C27" s="22"/>
      <c r="D27" s="22"/>
      <c r="E27" s="22"/>
      <c r="F27" s="22"/>
    </row>
    <row r="28" spans="1:6" x14ac:dyDescent="0.2">
      <c r="B28" s="26"/>
      <c r="C28" s="17"/>
      <c r="D28" s="17"/>
      <c r="E28" s="17"/>
    </row>
    <row r="29" spans="1:6" hidden="1" x14ac:dyDescent="0.2">
      <c r="A29" s="17"/>
      <c r="B29" s="17"/>
      <c r="C29" s="17"/>
      <c r="D29" s="17"/>
    </row>
    <row r="30" spans="1:6" ht="12.75" hidden="1" customHeight="1" x14ac:dyDescent="0.2"/>
    <row r="31" spans="1:6" hidden="1" x14ac:dyDescent="0.2">
      <c r="A31" s="17"/>
      <c r="B31" s="17"/>
      <c r="C31" s="17"/>
      <c r="D31" s="17"/>
      <c r="E31" s="17"/>
    </row>
    <row r="32" spans="1:6" hidden="1" x14ac:dyDescent="0.2">
      <c r="A32" s="17"/>
      <c r="B32" s="17"/>
      <c r="C32" s="17"/>
      <c r="D32" s="17"/>
      <c r="E32" s="17"/>
    </row>
    <row r="33" spans="1:5" hidden="1" x14ac:dyDescent="0.2">
      <c r="A33" s="17"/>
      <c r="B33" s="17"/>
      <c r="C33" s="17"/>
      <c r="D33" s="17"/>
      <c r="E33" s="17"/>
    </row>
    <row r="34" spans="1:5" hidden="1" x14ac:dyDescent="0.2">
      <c r="A34" s="17"/>
      <c r="B34" s="17"/>
      <c r="C34" s="17"/>
      <c r="D34" s="17"/>
      <c r="E34" s="17"/>
    </row>
    <row r="35" spans="1:5" hidden="1" x14ac:dyDescent="0.2">
      <c r="A35" s="17"/>
      <c r="B35" s="17"/>
      <c r="C35" s="17"/>
      <c r="D35" s="17"/>
      <c r="E35" s="17"/>
    </row>
    <row r="36" spans="1:5" x14ac:dyDescent="0.2"/>
    <row r="37" spans="1:5" x14ac:dyDescent="0.2"/>
    <row r="38" spans="1:5" x14ac:dyDescent="0.2"/>
    <row r="39" spans="1:5" x14ac:dyDescent="0.2"/>
  </sheetData>
  <sheetProtection sheet="1" formatCells="0" insertRows="0" deleteRows="0"/>
  <mergeCells count="10">
    <mergeCell ref="D21:E2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A12" sqref="A12"/>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5" t="s">
        <v>156</v>
      </c>
      <c r="B1" s="145"/>
      <c r="C1" s="145"/>
      <c r="D1" s="145"/>
      <c r="E1" s="145"/>
      <c r="F1" s="145"/>
    </row>
    <row r="2" spans="1:6" ht="21" customHeight="1" x14ac:dyDescent="0.2">
      <c r="A2" s="3" t="s">
        <v>111</v>
      </c>
      <c r="B2" s="143" t="str">
        <f>'Summary and sign-off'!B2:F2</f>
        <v>Te Puna Aonui</v>
      </c>
      <c r="C2" s="143"/>
      <c r="D2" s="143"/>
      <c r="E2" s="143"/>
      <c r="F2" s="143"/>
    </row>
    <row r="3" spans="1:6" ht="31.5" x14ac:dyDescent="0.2">
      <c r="A3" s="3" t="s">
        <v>112</v>
      </c>
      <c r="B3" s="143" t="str">
        <f>'Summary and sign-off'!B3:F3</f>
        <v>Emma Powell</v>
      </c>
      <c r="C3" s="143"/>
      <c r="D3" s="143"/>
      <c r="E3" s="143"/>
      <c r="F3" s="143"/>
    </row>
    <row r="4" spans="1:6" ht="21" customHeight="1" x14ac:dyDescent="0.2">
      <c r="A4" s="3" t="s">
        <v>113</v>
      </c>
      <c r="B4" s="143">
        <f>'Summary and sign-off'!B4:F4</f>
        <v>45108</v>
      </c>
      <c r="C4" s="143"/>
      <c r="D4" s="143"/>
      <c r="E4" s="143"/>
      <c r="F4" s="143"/>
    </row>
    <row r="5" spans="1:6" ht="21" customHeight="1" x14ac:dyDescent="0.2">
      <c r="A5" s="3" t="s">
        <v>114</v>
      </c>
      <c r="B5" s="143">
        <f>'Summary and sign-off'!B5:F5</f>
        <v>45473</v>
      </c>
      <c r="C5" s="143"/>
      <c r="D5" s="143"/>
      <c r="E5" s="143"/>
      <c r="F5" s="143"/>
    </row>
    <row r="6" spans="1:6" ht="21" customHeight="1" x14ac:dyDescent="0.2">
      <c r="A6" s="3" t="s">
        <v>157</v>
      </c>
      <c r="B6" s="138" t="s">
        <v>82</v>
      </c>
      <c r="C6" s="138"/>
      <c r="D6" s="138"/>
      <c r="E6" s="138"/>
      <c r="F6" s="138"/>
    </row>
    <row r="7" spans="1:6" ht="21" customHeight="1" x14ac:dyDescent="0.2">
      <c r="A7" s="3" t="s">
        <v>56</v>
      </c>
      <c r="B7" s="138" t="s">
        <v>84</v>
      </c>
      <c r="C7" s="138"/>
      <c r="D7" s="138"/>
      <c r="E7" s="138"/>
      <c r="F7" s="138"/>
    </row>
    <row r="8" spans="1:6" ht="36" customHeight="1" x14ac:dyDescent="0.2">
      <c r="A8" s="148" t="s">
        <v>158</v>
      </c>
      <c r="B8" s="148"/>
      <c r="C8" s="148"/>
      <c r="D8" s="148"/>
      <c r="E8" s="148"/>
      <c r="F8" s="148"/>
    </row>
    <row r="9" spans="1:6" ht="36" customHeight="1" x14ac:dyDescent="0.2">
      <c r="A9" s="156" t="s">
        <v>159</v>
      </c>
      <c r="B9" s="157"/>
      <c r="C9" s="157"/>
      <c r="D9" s="157"/>
      <c r="E9" s="157"/>
      <c r="F9" s="157"/>
    </row>
    <row r="10" spans="1:6" ht="39" customHeight="1" x14ac:dyDescent="0.2">
      <c r="A10" s="24" t="s">
        <v>119</v>
      </c>
      <c r="B10" s="112" t="s">
        <v>160</v>
      </c>
      <c r="C10" s="112" t="s">
        <v>161</v>
      </c>
      <c r="D10" s="112" t="s">
        <v>162</v>
      </c>
      <c r="E10" s="112" t="s">
        <v>163</v>
      </c>
      <c r="F10" s="112" t="s">
        <v>164</v>
      </c>
    </row>
    <row r="11" spans="1:6" s="2" customFormat="1" ht="25.5" x14ac:dyDescent="0.2">
      <c r="A11" s="133" t="s">
        <v>195</v>
      </c>
      <c r="B11" s="122"/>
      <c r="C11" s="125"/>
      <c r="D11" s="123"/>
      <c r="E11" s="126"/>
      <c r="F11" s="133"/>
    </row>
    <row r="12" spans="1:6" s="2" customFormat="1" x14ac:dyDescent="0.2">
      <c r="A12" s="117"/>
      <c r="B12" s="124"/>
      <c r="C12" s="125"/>
      <c r="D12" s="124"/>
      <c r="E12" s="126"/>
      <c r="F12" s="127"/>
    </row>
    <row r="13" spans="1:6" s="2" customFormat="1" x14ac:dyDescent="0.2">
      <c r="A13" s="117"/>
      <c r="B13" s="124"/>
      <c r="C13" s="125"/>
      <c r="D13" s="124"/>
      <c r="E13" s="126"/>
      <c r="F13" s="127"/>
    </row>
    <row r="14" spans="1:6" s="2" customFormat="1" x14ac:dyDescent="0.2">
      <c r="A14" s="117"/>
      <c r="B14" s="124"/>
      <c r="C14" s="125"/>
      <c r="D14" s="124"/>
      <c r="E14" s="126"/>
      <c r="F14" s="127"/>
    </row>
    <row r="15" spans="1:6" s="2" customFormat="1" x14ac:dyDescent="0.2">
      <c r="A15" s="117"/>
      <c r="B15" s="124"/>
      <c r="C15" s="125"/>
      <c r="D15" s="124"/>
      <c r="E15" s="126"/>
      <c r="F15" s="127"/>
    </row>
    <row r="16" spans="1:6" s="2" customFormat="1" x14ac:dyDescent="0.2">
      <c r="A16" s="117"/>
      <c r="B16" s="124"/>
      <c r="C16" s="125"/>
      <c r="D16" s="124"/>
      <c r="E16" s="126"/>
      <c r="F16" s="127"/>
    </row>
    <row r="17" spans="1:7" s="2" customFormat="1" x14ac:dyDescent="0.2">
      <c r="A17" s="117"/>
      <c r="B17" s="124"/>
      <c r="C17" s="125"/>
      <c r="D17" s="124"/>
      <c r="E17" s="126"/>
      <c r="F17" s="127"/>
    </row>
    <row r="18" spans="1:7" s="2" customFormat="1" x14ac:dyDescent="0.2">
      <c r="A18" s="117"/>
      <c r="B18" s="124"/>
      <c r="C18" s="125"/>
      <c r="D18" s="124"/>
      <c r="E18" s="126"/>
      <c r="F18" s="127"/>
    </row>
    <row r="19" spans="1:7" s="2" customFormat="1" x14ac:dyDescent="0.2">
      <c r="A19" s="117"/>
      <c r="B19" s="124"/>
      <c r="C19" s="125"/>
      <c r="D19" s="124"/>
      <c r="E19" s="126"/>
      <c r="F19" s="127"/>
    </row>
    <row r="20" spans="1:7" s="2" customFormat="1" x14ac:dyDescent="0.2">
      <c r="A20" s="117"/>
      <c r="B20" s="124"/>
      <c r="C20" s="125"/>
      <c r="D20" s="124"/>
      <c r="E20" s="126"/>
      <c r="F20" s="127"/>
    </row>
    <row r="21" spans="1:7" s="2" customFormat="1" x14ac:dyDescent="0.2">
      <c r="A21" s="117"/>
      <c r="B21" s="124"/>
      <c r="C21" s="125"/>
      <c r="D21" s="124"/>
      <c r="E21" s="126"/>
      <c r="F21" s="127"/>
    </row>
    <row r="22" spans="1:7" s="2" customFormat="1" x14ac:dyDescent="0.2">
      <c r="A22" s="117"/>
      <c r="B22" s="124"/>
      <c r="C22" s="125"/>
      <c r="D22" s="124"/>
      <c r="E22" s="126"/>
      <c r="F22" s="127"/>
    </row>
    <row r="23" spans="1:7" s="2" customFormat="1" x14ac:dyDescent="0.2">
      <c r="A23" s="117"/>
      <c r="B23" s="124"/>
      <c r="C23" s="125"/>
      <c r="D23" s="124"/>
      <c r="E23" s="126"/>
      <c r="F23" s="127"/>
    </row>
    <row r="24" spans="1:7" s="2" customFormat="1" hidden="1" x14ac:dyDescent="0.2">
      <c r="A24" s="94"/>
      <c r="B24" s="99"/>
      <c r="C24" s="101"/>
      <c r="D24" s="99"/>
      <c r="E24" s="102"/>
      <c r="F24" s="100"/>
    </row>
    <row r="25" spans="1:7" ht="34.5" customHeight="1" x14ac:dyDescent="0.2">
      <c r="A25" s="113" t="s">
        <v>165</v>
      </c>
      <c r="B25" s="114" t="s">
        <v>166</v>
      </c>
      <c r="C25" s="115">
        <f>C26+C27</f>
        <v>0</v>
      </c>
      <c r="D25" s="116" t="str">
        <f>IF(SUBTOTAL(3,C11:C24)=SUBTOTAL(103,C11:C24),'Summary and sign-off'!$A$48,'Summary and sign-off'!$A$49)</f>
        <v>Check - there are no hidden rows with data</v>
      </c>
      <c r="E25" s="144" t="str">
        <f>IF('Summary and sign-off'!F60='Summary and sign-off'!F54,'Summary and sign-off'!A52,'Summary and sign-off'!A50)</f>
        <v>Check - each entry provides sufficient information</v>
      </c>
      <c r="F25" s="144"/>
      <c r="G25" s="2"/>
    </row>
    <row r="26" spans="1:7" ht="25.5" customHeight="1" x14ac:dyDescent="0.25">
      <c r="A26" s="54"/>
      <c r="B26" s="55" t="s">
        <v>97</v>
      </c>
      <c r="C26" s="56">
        <f>COUNTIF(C11:C24,'Summary and sign-off'!A45)</f>
        <v>0</v>
      </c>
      <c r="D26" s="14"/>
      <c r="E26" s="15"/>
      <c r="F26" s="16"/>
    </row>
    <row r="27" spans="1:7" ht="25.5" customHeight="1" x14ac:dyDescent="0.25">
      <c r="A27" s="54"/>
      <c r="B27" s="55" t="s">
        <v>98</v>
      </c>
      <c r="C27" s="56">
        <f>COUNTIF(C11:C24,'Summary and sign-off'!A46)</f>
        <v>0</v>
      </c>
      <c r="D27" s="14"/>
      <c r="E27" s="15"/>
      <c r="F27" s="16"/>
    </row>
    <row r="28" spans="1:7" x14ac:dyDescent="0.2">
      <c r="A28" s="17"/>
      <c r="B28" s="18"/>
      <c r="C28" s="17"/>
      <c r="D28" s="19"/>
      <c r="E28" s="19"/>
      <c r="F28" s="17"/>
    </row>
    <row r="29" spans="1:7" x14ac:dyDescent="0.2">
      <c r="A29" s="18" t="s">
        <v>155</v>
      </c>
      <c r="B29" s="18"/>
      <c r="C29" s="18"/>
      <c r="D29" s="18"/>
      <c r="E29" s="18"/>
      <c r="F29" s="18"/>
    </row>
    <row r="30" spans="1:7" ht="12.6" customHeight="1" x14ac:dyDescent="0.2">
      <c r="A30" s="20" t="s">
        <v>133</v>
      </c>
      <c r="B30" s="17"/>
      <c r="C30" s="17"/>
      <c r="D30" s="17"/>
      <c r="E30" s="17"/>
    </row>
    <row r="31" spans="1:7" x14ac:dyDescent="0.2">
      <c r="A31" s="20" t="s">
        <v>80</v>
      </c>
      <c r="B31" s="19"/>
      <c r="C31" s="17"/>
      <c r="D31" s="17"/>
      <c r="E31" s="17"/>
      <c r="F31" s="17"/>
    </row>
    <row r="32" spans="1:7" x14ac:dyDescent="0.2">
      <c r="A32" s="20" t="s">
        <v>167</v>
      </c>
      <c r="B32" s="21"/>
      <c r="C32" s="21"/>
      <c r="D32" s="21"/>
      <c r="E32" s="21"/>
      <c r="F32" s="21"/>
    </row>
    <row r="33" spans="1:6" ht="12.75" customHeight="1" x14ac:dyDescent="0.2">
      <c r="A33" s="20" t="s">
        <v>168</v>
      </c>
      <c r="B33" s="17"/>
      <c r="C33" s="17"/>
      <c r="D33" s="17"/>
      <c r="E33" s="17"/>
      <c r="F33" s="17"/>
    </row>
    <row r="34" spans="1:6" ht="12.95" customHeight="1" x14ac:dyDescent="0.2">
      <c r="A34" s="20" t="s">
        <v>169</v>
      </c>
      <c r="B34" s="17"/>
      <c r="C34" s="17"/>
      <c r="D34" s="17"/>
      <c r="E34" s="17"/>
      <c r="F34" s="17"/>
    </row>
    <row r="35" spans="1:6" x14ac:dyDescent="0.2">
      <c r="A35" s="20" t="s">
        <v>170</v>
      </c>
      <c r="C35" s="17"/>
      <c r="D35" s="17"/>
      <c r="E35" s="17"/>
      <c r="F35" s="17"/>
    </row>
    <row r="36" spans="1:6" ht="12.75" customHeight="1" x14ac:dyDescent="0.2">
      <c r="A36" s="20" t="s">
        <v>148</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213db41-97b1-4e79-9d48-1363723dd8dd">74FAX6Q562C7-954202174-8806</_dlc_DocId>
    <_dlc_DocIdUrl xmlns="1213db41-97b1-4e79-9d48-1363723dd8dd">
      <Url>https://ministryofjusticenz.sharepoint.com/sites/TPA/_layouts/15/DocIdRedir.aspx?ID=74FAX6Q562C7-954202174-8806</Url>
      <Description>74FAX6Q562C7-954202174-8806</Description>
    </_dlc_DocIdUrl>
    <BusinessActivityTaxHTField xmlns="1213db41-97b1-4e79-9d48-1363723dd8dd">
      <Terms xmlns="http://schemas.microsoft.com/office/infopath/2007/PartnerControls"/>
    </BusinessActivityTaxHTField>
    <TaxCatchAll xmlns="1213db41-97b1-4e79-9d48-1363723dd8dd" xsi:nil="true"/>
    <lcf76f155ced4ddcb4097134ff3c332f xmlns="ca9e8253-834e-4f84-af22-4b538d6afe2e">
      <Terms xmlns="http://schemas.microsoft.com/office/infopath/2007/PartnerControls"/>
    </lcf76f155ced4ddcb4097134ff3c332f>
    <DocumentTypeTaxHTField xmlns="1213db41-97b1-4e79-9d48-1363723dd8dd">
      <Terms xmlns="http://schemas.microsoft.com/office/infopath/2007/PartnerControls"/>
    </DocumentTypeTaxHTField>
    <SharedWithUsers xmlns="1213db41-97b1-4e79-9d48-1363723dd8dd">
      <UserInfo>
        <DisplayName>Ken Smart</DisplayName>
        <AccountId>87</AccountId>
        <AccountType/>
      </UserInfo>
      <UserInfo>
        <DisplayName>Nehalkumar patel</DisplayName>
        <AccountId>157</AccountId>
        <AccountType/>
      </UserInfo>
    </SharedWithUsers>
    <f4a3374fb9f743a19642f14953eab259 xmlns="ca9e8253-834e-4f84-af22-4b538d6afe2e">
      <Terms xmlns="http://schemas.microsoft.com/office/infopath/2007/PartnerControls"/>
    </f4a3374fb9f743a19642f14953eab259>
    <ab0991b66af44113b99f459b7ac0b9bc xmlns="ca9e8253-834e-4f84-af22-4b538d6afe2e">
      <Terms xmlns="http://schemas.microsoft.com/office/infopath/2007/PartnerControls"/>
    </ab0991b66af44113b99f459b7ac0b9bc>
  </documentManagement>
</p:properties>
</file>

<file path=customXml/item2.xml><?xml version="1.0" encoding="utf-8"?>
<ct:contentTypeSchema xmlns:ct="http://schemas.microsoft.com/office/2006/metadata/contentType" xmlns:ma="http://schemas.microsoft.com/office/2006/metadata/properties/metaAttributes" ct:_="" ma:_="" ma:contentTypeName="TPA Document" ma:contentTypeID="0x01010034BD93D269311647BF290BD0C58A5CDD01006B0432DD744977489CEA13A96DF30C81" ma:contentTypeVersion="18" ma:contentTypeDescription="default Te Puna Aonui document" ma:contentTypeScope="" ma:versionID="c2f1f9d6925bccb47bfce692bab804fd">
  <xsd:schema xmlns:xsd="http://www.w3.org/2001/XMLSchema" xmlns:xs="http://www.w3.org/2001/XMLSchema" xmlns:p="http://schemas.microsoft.com/office/2006/metadata/properties" xmlns:ns2="1213db41-97b1-4e79-9d48-1363723dd8dd" xmlns:ns3="ca9e8253-834e-4f84-af22-4b538d6afe2e" targetNamespace="http://schemas.microsoft.com/office/2006/metadata/properties" ma:root="true" ma:fieldsID="5b874ac8618249e48ea19e1edf7397a5" ns2:_="" ns3:_="">
    <xsd:import namespace="1213db41-97b1-4e79-9d48-1363723dd8dd"/>
    <xsd:import namespace="ca9e8253-834e-4f84-af22-4b538d6afe2e"/>
    <xsd:element name="properties">
      <xsd:complexType>
        <xsd:sequence>
          <xsd:element name="documentManagement">
            <xsd:complexType>
              <xsd:all>
                <xsd:element ref="ns2:BusinessActivityTaxHTField" minOccurs="0"/>
                <xsd:element ref="ns2:TaxCatchAll" minOccurs="0"/>
                <xsd:element ref="ns2:TaxCatchAllLabel" minOccurs="0"/>
                <xsd:element ref="ns2:DocumentTypeTaxHTField" minOccurs="0"/>
                <xsd:element ref="ns2:_dlc_DocId" minOccurs="0"/>
                <xsd:element ref="ns2:_dlc_DocIdUrl" minOccurs="0"/>
                <xsd:element ref="ns2:_dlc_DocIdPersistId"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2:SharedWithUsers" minOccurs="0"/>
                <xsd:element ref="ns2:SharedWithDetails" minOccurs="0"/>
                <xsd:element ref="ns3:MediaServiceDateTaken" minOccurs="0"/>
                <xsd:element ref="ns3:MediaServiceSearchProperties" minOccurs="0"/>
                <xsd:element ref="ns3:ab0991b66af44113b99f459b7ac0b9bc" minOccurs="0"/>
                <xsd:element ref="ns3:f4a3374fb9f743a19642f14953eab25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3db41-97b1-4e79-9d48-1363723dd8dd" elementFormDefault="qualified">
    <xsd:import namespace="http://schemas.microsoft.com/office/2006/documentManagement/types"/>
    <xsd:import namespace="http://schemas.microsoft.com/office/infopath/2007/PartnerControls"/>
    <xsd:element name="BusinessActivityTaxHTField" ma:index="8" nillable="true" ma:taxonomy="true" ma:internalName="BusinessActivityTaxHTField" ma:taxonomyFieldName="BusinessActivity" ma:displayName="Business Activity" ma:default="" ma:fieldId="{a18cf175-3399-4ec8-9f44-e909d3c75783}" ma:sspId="e1e2d475-dc97-41b9-a896-027d07f5a0e8" ma:termSetId="7fdcff37-7cb5-40ea-bfab-422af305800c"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8030d7ff-cbfc-420b-b3a4-51ea19fdc6b2}" ma:internalName="TaxCatchAll" ma:showField="CatchAllData" ma:web="1213db41-97b1-4e79-9d48-1363723dd8d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030d7ff-cbfc-420b-b3a4-51ea19fdc6b2}" ma:internalName="TaxCatchAllLabel" ma:readOnly="true" ma:showField="CatchAllDataLabel" ma:web="1213db41-97b1-4e79-9d48-1363723dd8dd">
      <xsd:complexType>
        <xsd:complexContent>
          <xsd:extension base="dms:MultiChoiceLookup">
            <xsd:sequence>
              <xsd:element name="Value" type="dms:Lookup" maxOccurs="unbounded" minOccurs="0" nillable="true"/>
            </xsd:sequence>
          </xsd:extension>
        </xsd:complexContent>
      </xsd:complexType>
    </xsd:element>
    <xsd:element name="DocumentTypeTaxHTField" ma:index="12" nillable="true" ma:taxonomy="true" ma:internalName="DocumentTypeTaxHTField" ma:taxonomyFieldName="DocumentType" ma:displayName="Document Type" ma:default="" ma:fieldId="{e1722dc5-c32c-4d7f-a75c-76dbf9c98152}" ma:sspId="e1e2d475-dc97-41b9-a896-027d07f5a0e8" ma:termSetId="9a0f1dcf-5ff3-4310-bcf0-a07d8c551956" ma:anchorId="00000000-0000-0000-0000-000000000000" ma:open="false" ma:isKeyword="false">
      <xsd:complexType>
        <xsd:sequence>
          <xsd:element ref="pc:Terms" minOccurs="0" maxOccurs="1"/>
        </xsd:sequence>
      </xsd:complexType>
    </xsd:element>
    <xsd:element name="_dlc_DocId" ma:index="14" nillable="true" ma:displayName="Document ID Value" ma:description="The value of the document ID assigned to this item." ma:indexed="true"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9e8253-834e-4f84-af22-4b538d6afe2e" elementFormDefault="qualified">
    <xsd:import namespace="http://schemas.microsoft.com/office/2006/documentManagement/types"/>
    <xsd:import namespace="http://schemas.microsoft.com/office/infopath/2007/PartnerControls"/>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1e2d475-dc97-41b9-a896-027d07f5a0e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DateTaken" ma:index="27" nillable="true" ma:displayName="MediaServiceDateTaken" ma:hidden="true" ma:indexed="true" ma:internalName="MediaServiceDateTaken"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ab0991b66af44113b99f459b7ac0b9bc" ma:index="30" nillable="true" ma:taxonomy="true" ma:internalName="ab0991b66af44113b99f459b7ac0b9bc" ma:taxonomyFieldName="RC_x0020_Code" ma:displayName="RC Code" ma:default="" ma:fieldId="{ab0991b6-6af4-4113-b99f-459b7ac0b9bc}" ma:sspId="e1e2d475-dc97-41b9-a896-027d07f5a0e8" ma:termSetId="41e54d52-6cb2-462f-8f59-fd60466c9e00" ma:anchorId="00000000-0000-0000-0000-000000000000" ma:open="false" ma:isKeyword="false">
      <xsd:complexType>
        <xsd:sequence>
          <xsd:element ref="pc:Terms" minOccurs="0" maxOccurs="1"/>
        </xsd:sequence>
      </xsd:complexType>
    </xsd:element>
    <xsd:element name="f4a3374fb9f743a19642f14953eab259" ma:index="32" nillable="true" ma:taxonomy="true" ma:internalName="f4a3374fb9f743a19642f14953eab259" ma:taxonomyFieldName="Financial_x0020_Year" ma:displayName="Financial Year" ma:default="" ma:fieldId="{f4a3374f-b9f7-43a1-9642-f14953eab259}" ma:sspId="e1e2d475-dc97-41b9-a896-027d07f5a0e8" ma:termSetId="7f0e344b-9ac9-4dcc-aca8-ca03e16736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ca9e8253-834e-4f84-af22-4b538d6afe2e"/>
    <ds:schemaRef ds:uri="1213db41-97b1-4e79-9d48-1363723dd8dd"/>
    <ds:schemaRef ds:uri="http://www.w3.org/XML/1998/namespace"/>
  </ds:schemaRefs>
</ds:datastoreItem>
</file>

<file path=customXml/itemProps2.xml><?xml version="1.0" encoding="utf-8"?>
<ds:datastoreItem xmlns:ds="http://schemas.openxmlformats.org/officeDocument/2006/customXml" ds:itemID="{101E8E4F-CEC6-4344-86B5-5611026BE0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3db41-97b1-4e79-9d48-1363723dd8dd"/>
    <ds:schemaRef ds:uri="ca9e8253-834e-4f84-af22-4b538d6afe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Blackler, Holly</cp:lastModifiedBy>
  <cp:revision/>
  <dcterms:created xsi:type="dcterms:W3CDTF">2010-10-17T20:59:02Z</dcterms:created>
  <dcterms:modified xsi:type="dcterms:W3CDTF">2025-08-18T04:10:27Z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0x01010034BD93D269311647BF290BD0C58A5CDD01006B0432DD744977489CEA13A96DF30C81</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ad95ad95-1b65-469f-8231-a8680cd95a01</vt:lpwstr>
  </property>
  <property fmtid="{D5CDD505-2E9C-101B-9397-08002B2CF9AE}" pid="10" name="SharedWithUsers">
    <vt:lpwstr>87;#Ken Smart;#157;#Nehalkumar patel</vt:lpwstr>
  </property>
  <property fmtid="{D5CDD505-2E9C-101B-9397-08002B2CF9AE}" pid="11" name="MediaServiceImageTags">
    <vt:lpwstr/>
  </property>
  <property fmtid="{D5CDD505-2E9C-101B-9397-08002B2CF9AE}" pid="12" name="DocumentType">
    <vt:lpwstr/>
  </property>
  <property fmtid="{D5CDD505-2E9C-101B-9397-08002B2CF9AE}" pid="13" name="BusinessActivity">
    <vt:lpwstr/>
  </property>
  <property fmtid="{D5CDD505-2E9C-101B-9397-08002B2CF9AE}" pid="14" name="Financial Year">
    <vt:lpwstr/>
  </property>
  <property fmtid="{D5CDD505-2E9C-101B-9397-08002B2CF9AE}" pid="15" name="RC Code">
    <vt:lpwstr/>
  </property>
  <property fmtid="{D5CDD505-2E9C-101B-9397-08002B2CF9AE}" pid="16" name="RC_x0020_Code">
    <vt:lpwstr/>
  </property>
  <property fmtid="{D5CDD505-2E9C-101B-9397-08002B2CF9AE}" pid="17" name="Financial_x0020_Year">
    <vt:lpwstr/>
  </property>
</Properties>
</file>